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Leo" sheetId="1" r:id="rId4"/>
    <sheet state="visible" name="Richard" sheetId="2" r:id="rId5"/>
    <sheet state="visible" name="Manqiu" sheetId="3" r:id="rId6"/>
    <sheet state="visible" name="Total" sheetId="4" r:id="rId7"/>
  </sheets>
  <definedNames/>
  <calcPr/>
</workbook>
</file>

<file path=xl/sharedStrings.xml><?xml version="1.0" encoding="utf-8"?>
<sst xmlns="http://schemas.openxmlformats.org/spreadsheetml/2006/main" count="126" uniqueCount="73">
  <si>
    <t>Name</t>
  </si>
  <si>
    <t>Price (Item)</t>
  </si>
  <si>
    <t>Price (Total)</t>
  </si>
  <si>
    <t>Who want it</t>
  </si>
  <si>
    <t>40 wires</t>
  </si>
  <si>
    <t>Leo</t>
  </si>
  <si>
    <t>square brackets,extension chord, etc. from home hardware</t>
  </si>
  <si>
    <t>Total</t>
  </si>
  <si>
    <t>6mm to 12 mm Hex coupler</t>
  </si>
  <si>
    <t>myhal</t>
  </si>
  <si>
    <t>$12.5 creatron credit</t>
  </si>
  <si>
    <t>creatron/homehardware</t>
  </si>
  <si>
    <t>myhal wheel</t>
  </si>
  <si>
    <t>AA case 4 slots</t>
  </si>
  <si>
    <t>12v 6a power supply</t>
  </si>
  <si>
    <t>small breadboard</t>
  </si>
  <si>
    <t>transistor</t>
  </si>
  <si>
    <t>LED red</t>
  </si>
  <si>
    <t>capacitor</t>
  </si>
  <si>
    <t>2x2 wood</t>
  </si>
  <si>
    <t>wood</t>
  </si>
  <si>
    <t>16GB SD card (amazon)</t>
  </si>
  <si>
    <t>total</t>
  </si>
  <si>
    <t>1/2'' Pipe (home hardware)</t>
  </si>
  <si>
    <t xml:space="preserve">Leo </t>
  </si>
  <si>
    <t>Difference</t>
  </si>
  <si>
    <t>Action (assuming that no one takes anything)</t>
  </si>
  <si>
    <t>Manqiu</t>
  </si>
  <si>
    <t>Pay richard 159.31</t>
  </si>
  <si>
    <t>Richard</t>
  </si>
  <si>
    <t>Screws and Nuts (home hardware)</t>
  </si>
  <si>
    <t>Pay richard 178.31</t>
  </si>
  <si>
    <t>Charger + Rechargeable AA batteries (home hardware)</t>
  </si>
  <si>
    <t>Receive 337.62 from everyone</t>
  </si>
  <si>
    <t>divided by 3</t>
  </si>
  <si>
    <t>Glue gun and Glue sticks (home hardware)</t>
  </si>
  <si>
    <t>Removing items that someone wants:</t>
  </si>
  <si>
    <t>add 2/3 ofthe price to that person</t>
  </si>
  <si>
    <t>Subtract 1/3 of the price off of everyone else</t>
  </si>
  <si>
    <t>Super glue (home hardware)</t>
  </si>
  <si>
    <t>Thin Aluminum Rods (home hardware)</t>
  </si>
  <si>
    <t>Spruce Wood (home hardware)</t>
  </si>
  <si>
    <t>5 mm Aluminum Mounting Rod (Creatron) *2</t>
  </si>
  <si>
    <t>Raspberry Pi 4 Mobel B (1GB) (Amazon)</t>
  </si>
  <si>
    <t>80*10mm wheel black (Creatron) *2</t>
  </si>
  <si>
    <t>1/2 Silver tubes and some screws (homedepot)</t>
  </si>
  <si>
    <t>A4988 Motor Drivers *5 (Amazon)</t>
  </si>
  <si>
    <t>Lead screw set (LFF)</t>
  </si>
  <si>
    <t>Leo - 2</t>
  </si>
  <si>
    <t>Particle board and spruce (LFF)</t>
  </si>
  <si>
    <t>Stepper Motor Mounts *4 (Amazon)</t>
  </si>
  <si>
    <t>Power supply 24V (Amazon)</t>
  </si>
  <si>
    <t>U-Groove Wheels *4 (Amazon)</t>
  </si>
  <si>
    <t>Stepper Motor 45Ncm *5 (Amazon)</t>
  </si>
  <si>
    <t>Leo 2</t>
  </si>
  <si>
    <t xml:space="preserve">Micro HDMI to HDMI </t>
  </si>
  <si>
    <t xml:space="preserve">USB C To HDMI </t>
  </si>
  <si>
    <t>Bearing Slide Block</t>
  </si>
  <si>
    <t>Labists rasberry Pi camera (Amazon)</t>
  </si>
  <si>
    <t>Longrunner A4988 Motor Drivers (Amazon)</t>
  </si>
  <si>
    <t>Original</t>
  </si>
  <si>
    <t>Now</t>
  </si>
  <si>
    <t>Action (assuming no transactions yet or just subtract what you have already paid)</t>
  </si>
  <si>
    <t>Timing Belt Set (Amazon)</t>
  </si>
  <si>
    <t>HC-SR04 Ultrasonic module *5 (Amazon)</t>
  </si>
  <si>
    <t>Pay richard 230.22</t>
  </si>
  <si>
    <t>Pay richard 112.22</t>
  </si>
  <si>
    <t>Gyroscope *3 (Amazon)</t>
  </si>
  <si>
    <t>Receive 342.44 from everyone</t>
  </si>
  <si>
    <t>Arducam 5MP camera (Amazon)</t>
  </si>
  <si>
    <t>DSD Tech Gyroscope (Amazon)</t>
  </si>
  <si>
    <t>Ultrasonic HC-SR05 (Amazon)</t>
  </si>
  <si>
    <t>3-5.5V Ultrasonic HCSR-04 (Amazon)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</si>
</sst>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4">
    <font>
      <sz val="10.0"/>
      <color rgb="FF000000"/>
      <name val="Arial"/>
    </font>
    <font>
      <color theme="1"/>
      <name val="Arial"/>
    </font>
    <font/>
    <font>
      <b/>
      <color theme="1"/>
      <name val="Arial"/>
    </font>
  </fonts>
  <fills count="4">
    <fill>
      <patternFill patternType="none"/>
    </fill>
    <fill>
      <patternFill patternType="lightGray"/>
    </fill>
    <fill>
      <patternFill patternType="solid">
        <fgColor rgb="FFFF0000"/>
        <bgColor rgb="FFFF0000"/>
      </patternFill>
    </fill>
    <fill>
      <patternFill patternType="solid">
        <fgColor rgb="FF00FFFF"/>
        <bgColor rgb="FF00FFFF"/>
      </patternFill>
    </fill>
  </fills>
  <borders count="1">
    <border/>
  </borders>
  <cellStyleXfs count="1">
    <xf borderId="0" fillId="0" fontId="0" numFmtId="0" applyAlignment="1" applyFont="1"/>
  </cellStyleXfs>
  <cellXfs count="12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1" numFmtId="0" xfId="0" applyFont="1"/>
    <xf borderId="0" fillId="2" fontId="1" numFmtId="0" xfId="0" applyAlignment="1" applyFill="1" applyFont="1">
      <alignment readingOrder="0"/>
    </xf>
    <xf borderId="0" fillId="3" fontId="1" numFmtId="0" xfId="0" applyFill="1" applyFont="1"/>
    <xf borderId="0" fillId="2" fontId="1" numFmtId="0" xfId="0" applyFont="1"/>
    <xf borderId="0" fillId="3" fontId="1" numFmtId="0" xfId="0" applyAlignment="1" applyFont="1">
      <alignment readingOrder="0"/>
    </xf>
    <xf borderId="0" fillId="0" fontId="1" numFmtId="2" xfId="0" applyAlignment="1" applyFont="1" applyNumberFormat="1">
      <alignment readingOrder="0"/>
    </xf>
    <xf borderId="0" fillId="0" fontId="2" numFmtId="0" xfId="0" applyAlignment="1" applyFont="1">
      <alignment readingOrder="0"/>
    </xf>
    <xf borderId="0" fillId="0" fontId="1" numFmtId="2" xfId="0" applyFont="1" applyNumberFormat="1"/>
    <xf borderId="0" fillId="0" fontId="1" numFmtId="0" xfId="0" applyAlignment="1" applyFont="1">
      <alignment readingOrder="0"/>
    </xf>
    <xf borderId="0" fillId="0" fontId="3" numFmtId="0" xfId="0" applyAlignment="1" applyFont="1">
      <alignment readingOrder="0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4.jpg"/><Relationship Id="rId2" Type="http://schemas.openxmlformats.org/officeDocument/2006/relationships/image" Target="../media/image5.jpg"/><Relationship Id="rId3" Type="http://schemas.openxmlformats.org/officeDocument/2006/relationships/image" Target="../media/image3.jpg"/><Relationship Id="rId4" Type="http://schemas.openxmlformats.org/officeDocument/2006/relationships/image" Target="../media/image6.jpg"/><Relationship Id="rId5" Type="http://schemas.openxmlformats.org/officeDocument/2006/relationships/image" Target="../media/image7.jpg"/><Relationship Id="rId6" Type="http://schemas.openxmlformats.org/officeDocument/2006/relationships/image" Target="../media/image9.jpg"/></Relationships>
</file>

<file path=xl/drawings/_rels/drawing2.xml.rels><?xml version="1.0" encoding="UTF-8" standalone="yes"?><Relationships xmlns="http://schemas.openxmlformats.org/package/2006/relationships"><Relationship Id="rId11" Type="http://schemas.openxmlformats.org/officeDocument/2006/relationships/image" Target="../media/image17.png"/><Relationship Id="rId10" Type="http://schemas.openxmlformats.org/officeDocument/2006/relationships/image" Target="../media/image16.png"/><Relationship Id="rId13" Type="http://schemas.openxmlformats.org/officeDocument/2006/relationships/image" Target="../media/image18.png"/><Relationship Id="rId12" Type="http://schemas.openxmlformats.org/officeDocument/2006/relationships/image" Target="../media/image19.png"/><Relationship Id="rId1" Type="http://schemas.openxmlformats.org/officeDocument/2006/relationships/image" Target="../media/image2.png"/><Relationship Id="rId2" Type="http://schemas.openxmlformats.org/officeDocument/2006/relationships/image" Target="../media/image8.png"/><Relationship Id="rId3" Type="http://schemas.openxmlformats.org/officeDocument/2006/relationships/image" Target="../media/image10.png"/><Relationship Id="rId4" Type="http://schemas.openxmlformats.org/officeDocument/2006/relationships/image" Target="../media/image12.png"/><Relationship Id="rId9" Type="http://schemas.openxmlformats.org/officeDocument/2006/relationships/image" Target="../media/image15.png"/><Relationship Id="rId15" Type="http://schemas.openxmlformats.org/officeDocument/2006/relationships/image" Target="../media/image21.png"/><Relationship Id="rId14" Type="http://schemas.openxmlformats.org/officeDocument/2006/relationships/image" Target="../media/image20.png"/><Relationship Id="rId16" Type="http://schemas.openxmlformats.org/officeDocument/2006/relationships/image" Target="../media/image22.png"/><Relationship Id="rId5" Type="http://schemas.openxmlformats.org/officeDocument/2006/relationships/image" Target="../media/image23.png"/><Relationship Id="rId6" Type="http://schemas.openxmlformats.org/officeDocument/2006/relationships/image" Target="../media/image11.png"/><Relationship Id="rId7" Type="http://schemas.openxmlformats.org/officeDocument/2006/relationships/image" Target="../media/image14.png"/><Relationship Id="rId8" Type="http://schemas.openxmlformats.org/officeDocument/2006/relationships/image" Target="../media/image13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514350</xdr:colOff>
      <xdr:row>58</xdr:row>
      <xdr:rowOff>114300</xdr:rowOff>
    </xdr:from>
    <xdr:ext cx="3867150" cy="5162550"/>
    <xdr:pic>
      <xdr:nvPicPr>
        <xdr:cNvPr id="0" name="image4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866775</xdr:colOff>
      <xdr:row>42</xdr:row>
      <xdr:rowOff>19050</xdr:rowOff>
    </xdr:from>
    <xdr:ext cx="3867150" cy="5162550"/>
    <xdr:pic>
      <xdr:nvPicPr>
        <xdr:cNvPr id="0" name="image5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781050</xdr:colOff>
      <xdr:row>69</xdr:row>
      <xdr:rowOff>76200</xdr:rowOff>
    </xdr:from>
    <xdr:ext cx="3867150" cy="5162550"/>
    <xdr:pic>
      <xdr:nvPicPr>
        <xdr:cNvPr id="0" name="image3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600075</xdr:colOff>
      <xdr:row>31</xdr:row>
      <xdr:rowOff>85725</xdr:rowOff>
    </xdr:from>
    <xdr:ext cx="3867150" cy="5162550"/>
    <xdr:pic>
      <xdr:nvPicPr>
        <xdr:cNvPr id="0" name="image6.jp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190500</xdr:colOff>
      <xdr:row>3</xdr:row>
      <xdr:rowOff>133350</xdr:rowOff>
    </xdr:from>
    <xdr:ext cx="3867150" cy="5162550"/>
    <xdr:pic>
      <xdr:nvPicPr>
        <xdr:cNvPr id="0" name="image7.jp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76200</xdr:colOff>
      <xdr:row>3</xdr:row>
      <xdr:rowOff>133350</xdr:rowOff>
    </xdr:from>
    <xdr:ext cx="3867150" cy="5162550"/>
    <xdr:pic>
      <xdr:nvPicPr>
        <xdr:cNvPr id="0" name="image9.jp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942975</xdr:colOff>
      <xdr:row>0</xdr:row>
      <xdr:rowOff>9525</xdr:rowOff>
    </xdr:from>
    <xdr:ext cx="3133725" cy="4181475"/>
    <xdr:pic>
      <xdr:nvPicPr>
        <xdr:cNvPr id="0" name="image2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171450</xdr:colOff>
      <xdr:row>0</xdr:row>
      <xdr:rowOff>0</xdr:rowOff>
    </xdr:from>
    <xdr:ext cx="3324225" cy="4429125"/>
    <xdr:pic>
      <xdr:nvPicPr>
        <xdr:cNvPr id="0" name="image8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962025</xdr:colOff>
      <xdr:row>24</xdr:row>
      <xdr:rowOff>200025</xdr:rowOff>
    </xdr:from>
    <xdr:ext cx="3038475" cy="4076700"/>
    <xdr:pic>
      <xdr:nvPicPr>
        <xdr:cNvPr id="0" name="image1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114300</xdr:colOff>
      <xdr:row>26</xdr:row>
      <xdr:rowOff>-104775</xdr:rowOff>
    </xdr:from>
    <xdr:ext cx="2867025" cy="3829050"/>
    <xdr:pic>
      <xdr:nvPicPr>
        <xdr:cNvPr id="0" name="image12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942975</xdr:colOff>
      <xdr:row>46</xdr:row>
      <xdr:rowOff>-57150</xdr:rowOff>
    </xdr:from>
    <xdr:ext cx="3228975" cy="4324350"/>
    <xdr:pic>
      <xdr:nvPicPr>
        <xdr:cNvPr id="0" name="image23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247650</xdr:colOff>
      <xdr:row>0</xdr:row>
      <xdr:rowOff>8467725</xdr:rowOff>
    </xdr:from>
    <xdr:ext cx="3419475" cy="4562475"/>
    <xdr:pic>
      <xdr:nvPicPr>
        <xdr:cNvPr id="0" name="image11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952500</xdr:colOff>
      <xdr:row>67</xdr:row>
      <xdr:rowOff>133350</xdr:rowOff>
    </xdr:from>
    <xdr:ext cx="7477125" cy="638175"/>
    <xdr:pic>
      <xdr:nvPicPr>
        <xdr:cNvPr id="0" name="image14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942975</xdr:colOff>
      <xdr:row>70</xdr:row>
      <xdr:rowOff>190500</xdr:rowOff>
    </xdr:from>
    <xdr:ext cx="8782050" cy="876300"/>
    <xdr:pic>
      <xdr:nvPicPr>
        <xdr:cNvPr id="0" name="image13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</xdr:colOff>
      <xdr:row>76</xdr:row>
      <xdr:rowOff>-66675</xdr:rowOff>
    </xdr:from>
    <xdr:ext cx="5734050" cy="4743450"/>
    <xdr:pic>
      <xdr:nvPicPr>
        <xdr:cNvPr id="0" name="image15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-19050</xdr:colOff>
      <xdr:row>99</xdr:row>
      <xdr:rowOff>180975</xdr:rowOff>
    </xdr:from>
    <xdr:ext cx="5762625" cy="3105150"/>
    <xdr:pic>
      <xdr:nvPicPr>
        <xdr:cNvPr id="0" name="image16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962025</xdr:colOff>
      <xdr:row>115</xdr:row>
      <xdr:rowOff>28575</xdr:rowOff>
    </xdr:from>
    <xdr:ext cx="5219700" cy="3609975"/>
    <xdr:pic>
      <xdr:nvPicPr>
        <xdr:cNvPr id="0" name="image17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135</xdr:row>
      <xdr:rowOff>-190500</xdr:rowOff>
    </xdr:from>
    <xdr:ext cx="5286375" cy="4076700"/>
    <xdr:pic>
      <xdr:nvPicPr>
        <xdr:cNvPr id="0" name="image19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962025</xdr:colOff>
      <xdr:row>154</xdr:row>
      <xdr:rowOff>200025</xdr:rowOff>
    </xdr:from>
    <xdr:ext cx="4772025" cy="4181475"/>
    <xdr:pic>
      <xdr:nvPicPr>
        <xdr:cNvPr id="0" name="image18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178</xdr:row>
      <xdr:rowOff>-190500</xdr:rowOff>
    </xdr:from>
    <xdr:ext cx="5286375" cy="2609850"/>
    <xdr:pic>
      <xdr:nvPicPr>
        <xdr:cNvPr id="0" name="image20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962025</xdr:colOff>
      <xdr:row>191</xdr:row>
      <xdr:rowOff>-190500</xdr:rowOff>
    </xdr:from>
    <xdr:ext cx="4429125" cy="4038600"/>
    <xdr:pic>
      <xdr:nvPicPr>
        <xdr:cNvPr id="0" name="image21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209</xdr:row>
      <xdr:rowOff>200025</xdr:rowOff>
    </xdr:from>
    <xdr:ext cx="4533900" cy="1028700"/>
    <xdr:pic>
      <xdr:nvPicPr>
        <xdr:cNvPr id="0" name="image22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133350</xdr:colOff>
      <xdr:row>4</xdr:row>
      <xdr:rowOff>9525</xdr:rowOff>
    </xdr:from>
    <xdr:ext cx="4000500" cy="5343525"/>
    <xdr:pic>
      <xdr:nvPicPr>
        <xdr:cNvPr id="0" name="image1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33.86"/>
    <col customWidth="1" min="6" max="6" width="20.86"/>
  </cols>
  <sheetData>
    <row r="1">
      <c r="A1" s="1" t="s">
        <v>0</v>
      </c>
      <c r="B1" s="1" t="s">
        <v>1</v>
      </c>
      <c r="C1" s="1" t="s">
        <v>2</v>
      </c>
      <c r="D1" s="1" t="s">
        <v>3</v>
      </c>
    </row>
    <row r="2">
      <c r="A2" s="3" t="s">
        <v>8</v>
      </c>
      <c r="B2" s="1">
        <v>6.6</v>
      </c>
      <c r="C2" s="1">
        <v>13.21</v>
      </c>
      <c r="F2" s="1" t="s">
        <v>9</v>
      </c>
      <c r="G2" s="4"/>
    </row>
    <row r="3">
      <c r="A3" s="3" t="s">
        <v>10</v>
      </c>
      <c r="C3" s="1">
        <v>12.5</v>
      </c>
      <c r="F3" s="1" t="s">
        <v>11</v>
      </c>
      <c r="G3" s="5"/>
    </row>
    <row r="4">
      <c r="A4" s="6" t="s">
        <v>12</v>
      </c>
      <c r="C4" s="1">
        <v>2.29</v>
      </c>
    </row>
    <row r="5">
      <c r="A5" s="6" t="s">
        <v>13</v>
      </c>
      <c r="C5" s="1">
        <v>2.89</v>
      </c>
    </row>
    <row r="6">
      <c r="A6" s="6" t="s">
        <v>14</v>
      </c>
      <c r="C6" s="1">
        <v>15.09</v>
      </c>
    </row>
    <row r="7">
      <c r="A7" s="6" t="s">
        <v>15</v>
      </c>
      <c r="C7" s="1">
        <v>0.86</v>
      </c>
      <c r="D7" s="1" t="s">
        <v>5</v>
      </c>
    </row>
    <row r="8">
      <c r="A8" s="6" t="s">
        <v>16</v>
      </c>
      <c r="B8" s="1">
        <v>0.43</v>
      </c>
      <c r="C8" s="1">
        <v>2.15</v>
      </c>
    </row>
    <row r="9">
      <c r="A9" s="6" t="s">
        <v>17</v>
      </c>
      <c r="C9" s="1">
        <v>0.01</v>
      </c>
    </row>
    <row r="10">
      <c r="A10" s="6" t="s">
        <v>18</v>
      </c>
      <c r="B10" s="1">
        <v>0.03</v>
      </c>
      <c r="C10" s="1">
        <v>0.15</v>
      </c>
    </row>
    <row r="11">
      <c r="A11" s="3" t="s">
        <v>19</v>
      </c>
      <c r="B11" s="1">
        <v>3.5</v>
      </c>
      <c r="C11" s="1">
        <v>7.91</v>
      </c>
    </row>
    <row r="12">
      <c r="A12" s="3" t="s">
        <v>20</v>
      </c>
      <c r="C12" s="1">
        <v>4.51</v>
      </c>
    </row>
    <row r="13">
      <c r="A13" s="1" t="s">
        <v>21</v>
      </c>
      <c r="C13" s="1">
        <v>8.97</v>
      </c>
    </row>
    <row r="14">
      <c r="A14" s="1" t="s">
        <v>22</v>
      </c>
      <c r="C14" s="2">
        <f>SUM(C2:C13)</f>
        <v>70.54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32.14"/>
  </cols>
  <sheetData>
    <row r="1">
      <c r="A1" s="1" t="s">
        <v>0</v>
      </c>
      <c r="B1" s="1" t="s">
        <v>1</v>
      </c>
      <c r="C1" s="1" t="s">
        <v>2</v>
      </c>
      <c r="D1" s="1" t="s">
        <v>3</v>
      </c>
    </row>
    <row r="2">
      <c r="A2" s="1" t="s">
        <v>23</v>
      </c>
      <c r="C2" s="7">
        <f>4.36*1.13</f>
        <v>4.9268</v>
      </c>
    </row>
    <row r="3">
      <c r="A3" s="1" t="s">
        <v>30</v>
      </c>
      <c r="C3" s="9">
        <f>(2.4+3+0.9)*1.13</f>
        <v>7.119</v>
      </c>
    </row>
    <row r="4">
      <c r="A4" s="1" t="s">
        <v>32</v>
      </c>
      <c r="C4" s="7">
        <f>24.99*1.13</f>
        <v>28.2387</v>
      </c>
    </row>
    <row r="5">
      <c r="A5" s="1" t="s">
        <v>35</v>
      </c>
      <c r="C5" s="9">
        <f>1.13*(1.25+3.5)</f>
        <v>5.3675</v>
      </c>
      <c r="D5" s="1" t="s">
        <v>5</v>
      </c>
    </row>
    <row r="6">
      <c r="A6" s="1" t="s">
        <v>39</v>
      </c>
      <c r="C6" s="7">
        <f>1.13*1.25</f>
        <v>1.4125</v>
      </c>
    </row>
    <row r="7">
      <c r="A7" s="1" t="s">
        <v>40</v>
      </c>
      <c r="C7" s="1">
        <v>11.28</v>
      </c>
    </row>
    <row r="8">
      <c r="A8" s="1" t="s">
        <v>41</v>
      </c>
      <c r="B8" s="9"/>
      <c r="C8" s="7">
        <v>12.42</v>
      </c>
    </row>
    <row r="9">
      <c r="A9" s="1" t="s">
        <v>42</v>
      </c>
      <c r="B9" s="9">
        <f>5.4*1.13</f>
        <v>6.102</v>
      </c>
      <c r="C9" s="9">
        <f>5.4*1.13*2</f>
        <v>12.204</v>
      </c>
    </row>
    <row r="10">
      <c r="A10" s="1" t="s">
        <v>44</v>
      </c>
      <c r="B10" s="7">
        <f>6.3*1.13</f>
        <v>7.119</v>
      </c>
      <c r="C10" s="7">
        <f>6.3*1.13*2</f>
        <v>14.238</v>
      </c>
    </row>
    <row r="11">
      <c r="A11" s="1" t="s">
        <v>45</v>
      </c>
      <c r="C11" s="1">
        <v>19.89</v>
      </c>
    </row>
    <row r="12">
      <c r="A12" s="1" t="s">
        <v>47</v>
      </c>
      <c r="C12" s="1">
        <v>9.61</v>
      </c>
    </row>
    <row r="13">
      <c r="A13" s="1" t="s">
        <v>49</v>
      </c>
      <c r="C13" s="1">
        <v>12.24</v>
      </c>
    </row>
    <row r="14">
      <c r="A14" s="1" t="s">
        <v>46</v>
      </c>
      <c r="B14" s="9">
        <f>C14/5</f>
        <v>3.61374</v>
      </c>
      <c r="C14" s="7">
        <f>15.99*1.13</f>
        <v>18.0687</v>
      </c>
      <c r="D14" s="1" t="s">
        <v>48</v>
      </c>
    </row>
    <row r="15">
      <c r="A15" s="1" t="s">
        <v>50</v>
      </c>
      <c r="B15" s="9">
        <f t="shared" ref="B15:B16" si="1">C15/4</f>
        <v>6.353425</v>
      </c>
      <c r="C15" s="9">
        <f>22.49*1.13</f>
        <v>25.4137</v>
      </c>
      <c r="D15" s="1" t="s">
        <v>48</v>
      </c>
    </row>
    <row r="16">
      <c r="A16" s="1" t="s">
        <v>52</v>
      </c>
      <c r="B16" s="9">
        <f t="shared" si="1"/>
        <v>5.647175</v>
      </c>
      <c r="C16" s="9">
        <f>19.99*1.13</f>
        <v>22.5887</v>
      </c>
    </row>
    <row r="17">
      <c r="A17" s="1" t="s">
        <v>51</v>
      </c>
      <c r="B17" s="9"/>
      <c r="C17" s="9">
        <f>19*1.13</f>
        <v>21.47</v>
      </c>
      <c r="D17" s="1" t="s">
        <v>24</v>
      </c>
    </row>
    <row r="18">
      <c r="A18" s="1" t="s">
        <v>53</v>
      </c>
      <c r="B18" s="9">
        <f>75/5*1.13</f>
        <v>16.95</v>
      </c>
      <c r="C18" s="9">
        <f>75*1.13</f>
        <v>84.75</v>
      </c>
      <c r="D18" s="1" t="s">
        <v>54</v>
      </c>
    </row>
    <row r="19">
      <c r="A19" s="1" t="s">
        <v>55</v>
      </c>
      <c r="C19" s="9">
        <f>9.99*1.13</f>
        <v>11.2887</v>
      </c>
      <c r="D19" s="1" t="s">
        <v>5</v>
      </c>
    </row>
    <row r="20">
      <c r="A20" s="1" t="s">
        <v>57</v>
      </c>
      <c r="C20" s="9">
        <f>24.99*1.13</f>
        <v>28.2387</v>
      </c>
    </row>
    <row r="21">
      <c r="A21" s="1" t="s">
        <v>59</v>
      </c>
      <c r="C21" s="9">
        <f>16.66*1.13</f>
        <v>18.8258</v>
      </c>
    </row>
    <row r="22">
      <c r="A22" s="1" t="s">
        <v>56</v>
      </c>
      <c r="C22" s="9">
        <f>19.99*1.13</f>
        <v>22.5887</v>
      </c>
      <c r="D22" s="1" t="s">
        <v>5</v>
      </c>
    </row>
    <row r="23">
      <c r="A23" s="1" t="s">
        <v>63</v>
      </c>
      <c r="B23" s="9"/>
      <c r="C23" s="9">
        <f>19.95*1.13</f>
        <v>22.5435</v>
      </c>
    </row>
    <row r="24">
      <c r="A24" s="1" t="s">
        <v>64</v>
      </c>
      <c r="B24" s="9">
        <f>11.99/5*1.13</f>
        <v>2.70974</v>
      </c>
      <c r="C24" s="9">
        <f>11.99*1.13</f>
        <v>13.5487</v>
      </c>
    </row>
    <row r="25">
      <c r="A25" s="1" t="s">
        <v>67</v>
      </c>
      <c r="B25" s="9">
        <f>C25/3</f>
        <v>5.642466667</v>
      </c>
      <c r="C25" s="9">
        <f>14.98*1.13</f>
        <v>16.9274</v>
      </c>
    </row>
    <row r="26">
      <c r="A26" s="1" t="s">
        <v>58</v>
      </c>
      <c r="B26" s="9"/>
      <c r="C26" s="9">
        <f>16.99*1.13</f>
        <v>19.1987</v>
      </c>
      <c r="D26" s="1" t="s">
        <v>5</v>
      </c>
    </row>
    <row r="27">
      <c r="A27" s="1" t="s">
        <v>69</v>
      </c>
      <c r="B27" s="9"/>
      <c r="C27" s="9">
        <f>17.78*1.13</f>
        <v>20.0914</v>
      </c>
    </row>
    <row r="28">
      <c r="A28" s="1" t="s">
        <v>70</v>
      </c>
      <c r="B28" s="9"/>
      <c r="C28" s="9">
        <f>9.99*1.13</f>
        <v>11.2887</v>
      </c>
    </row>
    <row r="29">
      <c r="A29" s="1" t="s">
        <v>71</v>
      </c>
      <c r="B29" s="9"/>
      <c r="C29" s="9">
        <f>2.83*1.13</f>
        <v>3.1979</v>
      </c>
    </row>
    <row r="30">
      <c r="A30" s="1" t="s">
        <v>72</v>
      </c>
      <c r="B30" s="9"/>
      <c r="C30" s="9">
        <f>6.39*1.13</f>
        <v>7.2207</v>
      </c>
    </row>
    <row r="31">
      <c r="A31" s="1" t="s">
        <v>43</v>
      </c>
      <c r="B31" s="9"/>
      <c r="C31" s="9">
        <f>54.22*1.13</f>
        <v>61.2686</v>
      </c>
      <c r="D31" s="1" t="s">
        <v>29</v>
      </c>
    </row>
    <row r="32">
      <c r="A32" s="11" t="s">
        <v>7</v>
      </c>
      <c r="C32" s="9">
        <f>SUM(C2:C31)</f>
        <v>567.4651</v>
      </c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49.71"/>
  </cols>
  <sheetData>
    <row r="1">
      <c r="A1" s="1" t="s">
        <v>0</v>
      </c>
      <c r="B1" s="1" t="s">
        <v>1</v>
      </c>
      <c r="C1" s="1" t="s">
        <v>2</v>
      </c>
      <c r="D1" s="1" t="s">
        <v>3</v>
      </c>
    </row>
    <row r="2">
      <c r="A2" s="1" t="s">
        <v>4</v>
      </c>
      <c r="B2" s="1">
        <v>0.06</v>
      </c>
      <c r="C2" s="1">
        <v>2.4</v>
      </c>
      <c r="D2" s="1" t="s">
        <v>5</v>
      </c>
    </row>
    <row r="3">
      <c r="A3" s="1" t="s">
        <v>6</v>
      </c>
      <c r="C3" s="1">
        <v>49.14</v>
      </c>
    </row>
    <row r="4">
      <c r="A4" s="1" t="s">
        <v>7</v>
      </c>
      <c r="C4" s="2">
        <f>SUM(C2:C3)</f>
        <v>51.54</v>
      </c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cols>
    <col customWidth="1" min="1" max="1" width="37.29"/>
    <col customWidth="1" min="2" max="2" width="31.57"/>
    <col customWidth="1" min="7" max="7" width="45.86"/>
    <col customWidth="1" min="8" max="8" width="31.43"/>
  </cols>
  <sheetData>
    <row r="1">
      <c r="A1" s="1" t="s">
        <v>24</v>
      </c>
      <c r="B1" s="2">
        <v>70.54</v>
      </c>
      <c r="D1" s="1" t="s">
        <v>25</v>
      </c>
      <c r="G1" s="1" t="s">
        <v>26</v>
      </c>
    </row>
    <row r="2">
      <c r="A2" s="1" t="s">
        <v>27</v>
      </c>
      <c r="B2" s="1">
        <v>51.54</v>
      </c>
      <c r="D2" s="1" t="s">
        <v>24</v>
      </c>
      <c r="E2" s="2">
        <f>-B1+B5</f>
        <v>159.31</v>
      </c>
      <c r="G2" s="1" t="s">
        <v>24</v>
      </c>
      <c r="H2" s="1" t="s">
        <v>28</v>
      </c>
    </row>
    <row r="3">
      <c r="A3" s="1" t="s">
        <v>29</v>
      </c>
      <c r="B3" s="1">
        <v>567.47</v>
      </c>
      <c r="D3" s="1" t="s">
        <v>27</v>
      </c>
      <c r="E3" s="2">
        <f>-B2+B5</f>
        <v>178.31</v>
      </c>
      <c r="G3" s="1" t="s">
        <v>27</v>
      </c>
      <c r="H3" s="8" t="s">
        <v>31</v>
      </c>
    </row>
    <row r="4">
      <c r="A4" s="1" t="s">
        <v>7</v>
      </c>
      <c r="B4" s="2">
        <f>SUM(B1:B3)</f>
        <v>689.55</v>
      </c>
      <c r="D4" s="1" t="s">
        <v>29</v>
      </c>
      <c r="E4" s="2">
        <f>-B3+B5</f>
        <v>-337.62</v>
      </c>
      <c r="G4" s="1" t="s">
        <v>29</v>
      </c>
      <c r="H4" s="1" t="s">
        <v>33</v>
      </c>
    </row>
    <row r="5">
      <c r="A5" s="1" t="s">
        <v>34</v>
      </c>
      <c r="B5" s="2">
        <f>B4/3</f>
        <v>229.85</v>
      </c>
    </row>
    <row r="6">
      <c r="A6" s="4"/>
      <c r="B6" s="4"/>
      <c r="C6" s="4"/>
      <c r="D6" s="4"/>
      <c r="E6" s="4"/>
      <c r="F6" s="4"/>
      <c r="G6" s="4"/>
      <c r="H6" s="4"/>
      <c r="I6" s="4"/>
    </row>
    <row r="7">
      <c r="A7" s="1" t="s">
        <v>36</v>
      </c>
      <c r="G7" s="1" t="s">
        <v>37</v>
      </c>
      <c r="H7" s="1" t="s">
        <v>38</v>
      </c>
    </row>
    <row r="8">
      <c r="A8" s="1" t="s">
        <v>15</v>
      </c>
      <c r="C8" s="1">
        <v>0.86</v>
      </c>
      <c r="D8" s="1" t="s">
        <v>5</v>
      </c>
      <c r="G8" s="2">
        <f t="shared" ref="G8:G11" si="1">2/3*C8</f>
        <v>0.5733333333</v>
      </c>
      <c r="H8" s="2">
        <f t="shared" ref="H8:H18" si="2">1/2*G8</f>
        <v>0.2866666667</v>
      </c>
    </row>
    <row r="9">
      <c r="A9" s="1" t="s">
        <v>35</v>
      </c>
      <c r="C9" s="9">
        <f>1.13*(1.25+3.5)</f>
        <v>5.3675</v>
      </c>
      <c r="D9" s="1" t="s">
        <v>5</v>
      </c>
      <c r="G9" s="2">
        <f t="shared" si="1"/>
        <v>3.578333333</v>
      </c>
      <c r="H9" s="2">
        <f t="shared" si="2"/>
        <v>1.789166667</v>
      </c>
    </row>
    <row r="10">
      <c r="A10" s="1" t="s">
        <v>43</v>
      </c>
      <c r="B10" s="9"/>
      <c r="C10" s="9">
        <f>54.22*1.13</f>
        <v>61.2686</v>
      </c>
      <c r="D10" s="1" t="s">
        <v>29</v>
      </c>
      <c r="G10" s="2">
        <f t="shared" si="1"/>
        <v>40.84573333</v>
      </c>
      <c r="H10" s="2">
        <f t="shared" si="2"/>
        <v>20.42286667</v>
      </c>
    </row>
    <row r="11">
      <c r="A11" s="1" t="s">
        <v>4</v>
      </c>
      <c r="B11" s="1">
        <v>0.06</v>
      </c>
      <c r="C11" s="1">
        <v>2.4</v>
      </c>
      <c r="D11" s="1" t="s">
        <v>5</v>
      </c>
      <c r="G11" s="2">
        <f t="shared" si="1"/>
        <v>1.6</v>
      </c>
      <c r="H11" s="2">
        <f t="shared" si="2"/>
        <v>0.8</v>
      </c>
    </row>
    <row r="12">
      <c r="A12" s="1" t="s">
        <v>46</v>
      </c>
      <c r="B12" s="9">
        <f>C12/5</f>
        <v>3.61374</v>
      </c>
      <c r="C12" s="7">
        <f>15.99*1.13</f>
        <v>18.0687</v>
      </c>
      <c r="D12" s="1" t="s">
        <v>48</v>
      </c>
      <c r="G12" s="2">
        <f>2/3*C12*2/5</f>
        <v>4.81832</v>
      </c>
      <c r="H12" s="2">
        <f t="shared" si="2"/>
        <v>2.40916</v>
      </c>
    </row>
    <row r="13">
      <c r="A13" s="1" t="s">
        <v>50</v>
      </c>
      <c r="B13" s="9">
        <f>C13/4</f>
        <v>6.353425</v>
      </c>
      <c r="C13" s="9">
        <f>22.49*1.13</f>
        <v>25.4137</v>
      </c>
      <c r="D13" s="1" t="s">
        <v>48</v>
      </c>
      <c r="G13" s="2">
        <f>2/3*C13*2/4</f>
        <v>8.471233333</v>
      </c>
      <c r="H13" s="2">
        <f t="shared" si="2"/>
        <v>4.235616667</v>
      </c>
    </row>
    <row r="14">
      <c r="A14" s="1" t="s">
        <v>51</v>
      </c>
      <c r="B14" s="9"/>
      <c r="C14" s="9">
        <f>19*1.13</f>
        <v>21.47</v>
      </c>
      <c r="D14" s="1" t="s">
        <v>24</v>
      </c>
      <c r="G14" s="2">
        <f>2/3*C14</f>
        <v>14.31333333</v>
      </c>
      <c r="H14" s="2">
        <f t="shared" si="2"/>
        <v>7.156666667</v>
      </c>
    </row>
    <row r="15">
      <c r="A15" s="1" t="s">
        <v>53</v>
      </c>
      <c r="B15" s="9">
        <f>75/5*1.13</f>
        <v>16.95</v>
      </c>
      <c r="C15" s="9">
        <f>75*1.13</f>
        <v>84.75</v>
      </c>
      <c r="D15" s="1" t="s">
        <v>54</v>
      </c>
      <c r="G15" s="2">
        <f>2/3*C15*2/5</f>
        <v>22.6</v>
      </c>
      <c r="H15" s="2">
        <f t="shared" si="2"/>
        <v>11.3</v>
      </c>
    </row>
    <row r="16">
      <c r="A16" s="1" t="s">
        <v>55</v>
      </c>
      <c r="C16" s="9">
        <f>9.99*1.13</f>
        <v>11.2887</v>
      </c>
      <c r="D16" s="1" t="s">
        <v>5</v>
      </c>
      <c r="G16" s="2">
        <f t="shared" ref="G16:G18" si="3">2/3*C16</f>
        <v>7.5258</v>
      </c>
      <c r="H16" s="2">
        <f t="shared" si="2"/>
        <v>3.7629</v>
      </c>
    </row>
    <row r="17">
      <c r="A17" s="1" t="s">
        <v>56</v>
      </c>
      <c r="C17" s="9">
        <f>19.99*1.13</f>
        <v>22.5887</v>
      </c>
      <c r="D17" s="1" t="s">
        <v>5</v>
      </c>
      <c r="G17" s="2">
        <f t="shared" si="3"/>
        <v>15.05913333</v>
      </c>
      <c r="H17" s="2">
        <f t="shared" si="2"/>
        <v>7.529566667</v>
      </c>
    </row>
    <row r="18">
      <c r="A18" s="1" t="s">
        <v>58</v>
      </c>
      <c r="B18" s="9"/>
      <c r="C18" s="9">
        <f>16.99*1.13</f>
        <v>19.1987</v>
      </c>
      <c r="D18" s="1" t="s">
        <v>5</v>
      </c>
      <c r="G18" s="2">
        <f t="shared" si="3"/>
        <v>12.79913333</v>
      </c>
      <c r="H18" s="2">
        <f t="shared" si="2"/>
        <v>6.399566667</v>
      </c>
    </row>
    <row r="20">
      <c r="B20" s="9"/>
      <c r="C20" s="9"/>
    </row>
    <row r="21">
      <c r="A21" s="10" t="s">
        <v>25</v>
      </c>
      <c r="B21" s="1" t="s">
        <v>60</v>
      </c>
      <c r="C21" s="1" t="s">
        <v>61</v>
      </c>
      <c r="D21" s="1" t="s">
        <v>62</v>
      </c>
    </row>
    <row r="22">
      <c r="A22" s="10" t="s">
        <v>24</v>
      </c>
      <c r="B22" s="2">
        <v>159.31</v>
      </c>
      <c r="C22" s="2">
        <f>B22+SUM(G8:G9)+SUM(G11:G18)-H10</f>
        <v>230.2257533</v>
      </c>
      <c r="D22" s="1" t="s">
        <v>24</v>
      </c>
      <c r="E22" s="1" t="s">
        <v>65</v>
      </c>
    </row>
    <row r="23">
      <c r="A23" s="10" t="s">
        <v>27</v>
      </c>
      <c r="B23" s="2">
        <v>178.31000000000003</v>
      </c>
      <c r="C23" s="2">
        <f>B23-SUM(H8:H18)</f>
        <v>112.2178233</v>
      </c>
      <c r="D23" s="1" t="s">
        <v>27</v>
      </c>
      <c r="E23" s="1" t="s">
        <v>66</v>
      </c>
    </row>
    <row r="24">
      <c r="A24" s="10" t="s">
        <v>29</v>
      </c>
      <c r="B24" s="2">
        <v>-337.62</v>
      </c>
      <c r="C24" s="9">
        <f>B24+G10-SUM(H8:H9)-SUM(H11:H18)</f>
        <v>-342.4435767</v>
      </c>
      <c r="D24" s="1" t="s">
        <v>29</v>
      </c>
      <c r="E24" s="1" t="s">
        <v>68</v>
      </c>
    </row>
    <row r="25">
      <c r="C25" s="9"/>
    </row>
    <row r="27">
      <c r="B27" s="9"/>
      <c r="C27" s="9"/>
    </row>
    <row r="28">
      <c r="B28" s="9"/>
      <c r="C28" s="9"/>
    </row>
    <row r="29">
      <c r="B29" s="9"/>
      <c r="C29" s="9"/>
    </row>
    <row r="31">
      <c r="B31" s="9"/>
      <c r="C31" s="9"/>
    </row>
    <row r="32">
      <c r="B32" s="9"/>
      <c r="C32" s="9"/>
    </row>
    <row r="33">
      <c r="B33" s="9"/>
      <c r="C33" s="9"/>
    </row>
    <row r="34">
      <c r="B34" s="9"/>
      <c r="C34" s="9"/>
    </row>
  </sheetData>
  <drawing r:id="rId1"/>
</worksheet>
</file>